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bookViews>
    <workbookView xWindow="0" yWindow="0" windowWidth="3888" windowHeight="960" activeTab="1"/>
  </bookViews>
  <sheets>
    <sheet name="Income statement" sheetId="1" r:id="rId1"/>
    <sheet name="Marginal margin calculator" sheetId="2" r:id="rId2"/>
  </sheets>
  <calcPr calcId="162913"/>
</workbook>
</file>

<file path=xl/calcChain.xml><?xml version="1.0" encoding="utf-8"?>
<calcChain xmlns="http://schemas.openxmlformats.org/spreadsheetml/2006/main">
  <c r="C4" i="2" l="1"/>
  <c r="C20" i="2"/>
  <c r="D20" i="2" l="1"/>
  <c r="E20" i="2" s="1"/>
  <c r="D18" i="2"/>
  <c r="E18" i="2" s="1"/>
  <c r="C18" i="2"/>
  <c r="C22" i="2" s="1"/>
  <c r="C6" i="2"/>
  <c r="C5" i="2"/>
  <c r="C21" i="2"/>
  <c r="D22" i="2" l="1"/>
  <c r="C23" i="2"/>
  <c r="C19" i="2"/>
  <c r="D19" i="2"/>
  <c r="E19" i="2" s="1"/>
  <c r="D21" i="2"/>
  <c r="E21" i="2" s="1"/>
  <c r="C18" i="1"/>
  <c r="D18" i="1" s="1"/>
  <c r="E18" i="1" s="1"/>
  <c r="F18" i="1" s="1"/>
  <c r="G18" i="1" s="1"/>
  <c r="C17" i="1"/>
  <c r="D17" i="1" s="1"/>
  <c r="E17" i="1" s="1"/>
  <c r="F17" i="1" s="1"/>
  <c r="G17" i="1" s="1"/>
  <c r="C14" i="1"/>
  <c r="D14" i="1" s="1"/>
  <c r="E14" i="1" s="1"/>
  <c r="F14" i="1" s="1"/>
  <c r="G14" i="1" s="1"/>
  <c r="C11" i="1"/>
  <c r="D11" i="1" s="1"/>
  <c r="E11" i="1" s="1"/>
  <c r="C4" i="1"/>
  <c r="E22" i="2" l="1"/>
  <c r="D23" i="2"/>
  <c r="E23" i="2" s="1"/>
  <c r="C5" i="1"/>
  <c r="C6" i="1" s="1"/>
  <c r="C9" i="1"/>
  <c r="C8" i="1"/>
  <c r="C10" i="1"/>
  <c r="D4" i="1"/>
  <c r="F11" i="1"/>
  <c r="C12" i="1" l="1"/>
  <c r="C7" i="1"/>
  <c r="E4" i="1"/>
  <c r="D10" i="1"/>
  <c r="D5" i="1"/>
  <c r="D6" i="1" s="1"/>
  <c r="D9" i="1"/>
  <c r="D8" i="1"/>
  <c r="G11" i="1"/>
  <c r="D7" i="1" l="1"/>
  <c r="D12" i="1"/>
  <c r="C15" i="1"/>
  <c r="C13" i="1"/>
  <c r="F4" i="1"/>
  <c r="E9" i="1"/>
  <c r="E5" i="1"/>
  <c r="E6" i="1" s="1"/>
  <c r="E8" i="1"/>
  <c r="E10" i="1"/>
  <c r="E12" i="1" l="1"/>
  <c r="E7" i="1"/>
  <c r="C19" i="1"/>
  <c r="C16" i="1"/>
  <c r="D13" i="1"/>
  <c r="D15" i="1"/>
  <c r="C20" i="1"/>
  <c r="F10" i="1"/>
  <c r="F9" i="1"/>
  <c r="F5" i="1"/>
  <c r="F6" i="1" s="1"/>
  <c r="F8" i="1"/>
  <c r="G4" i="1"/>
  <c r="F7" i="1" l="1"/>
  <c r="F12" i="1"/>
  <c r="C21" i="1"/>
  <c r="C22" i="1" s="1"/>
  <c r="G6" i="1"/>
  <c r="D16" i="1"/>
  <c r="D19" i="1"/>
  <c r="E15" i="1"/>
  <c r="E13" i="1"/>
  <c r="G5" i="1"/>
  <c r="G10" i="1"/>
  <c r="G9" i="1"/>
  <c r="G8" i="1"/>
  <c r="G12" i="1" l="1"/>
  <c r="G7" i="1"/>
  <c r="F13" i="1"/>
  <c r="F15" i="1"/>
  <c r="E19" i="1"/>
  <c r="E16" i="1"/>
  <c r="D20" i="1"/>
  <c r="D21" i="1" s="1"/>
  <c r="D22" i="1" s="1"/>
  <c r="G15" i="1" l="1"/>
  <c r="G13" i="1"/>
  <c r="F16" i="1"/>
  <c r="F19" i="1"/>
  <c r="E20" i="1"/>
  <c r="E21" i="1" s="1"/>
  <c r="E22" i="1" s="1"/>
  <c r="G19" i="1" l="1"/>
  <c r="G16" i="1"/>
  <c r="F20" i="1"/>
  <c r="F21" i="1" s="1"/>
  <c r="F22" i="1" s="1"/>
  <c r="G21" i="1" l="1"/>
  <c r="G22" i="1" s="1"/>
  <c r="G20" i="1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Just type in cells with numbers coloured in blue
</t>
        </r>
      </text>
    </comment>
  </commentList>
</comments>
</file>

<file path=xl/sharedStrings.xml><?xml version="1.0" encoding="utf-8"?>
<sst xmlns="http://schemas.openxmlformats.org/spreadsheetml/2006/main" count="72" uniqueCount="66">
  <si>
    <t>Y1</t>
  </si>
  <si>
    <t>Y2</t>
  </si>
  <si>
    <t>Y3</t>
  </si>
  <si>
    <t>Y4</t>
  </si>
  <si>
    <t>Y5</t>
  </si>
  <si>
    <t>Income statement</t>
  </si>
  <si>
    <t>Sales</t>
  </si>
  <si>
    <t>Costs of goods sold</t>
  </si>
  <si>
    <t>No</t>
  </si>
  <si>
    <t>1</t>
  </si>
  <si>
    <t>2</t>
  </si>
  <si>
    <t>3 = 1 - 2</t>
  </si>
  <si>
    <t>Gross margin</t>
  </si>
  <si>
    <t>Gross profit</t>
  </si>
  <si>
    <t>4 = 3/1</t>
  </si>
  <si>
    <t>5</t>
  </si>
  <si>
    <t>Salary expenses</t>
  </si>
  <si>
    <t>6</t>
  </si>
  <si>
    <t>Sales and marketing costs</t>
  </si>
  <si>
    <t>7</t>
  </si>
  <si>
    <t>General and administrative costs</t>
  </si>
  <si>
    <t>EBITDA</t>
  </si>
  <si>
    <t>EBITDA margin</t>
  </si>
  <si>
    <t>Depreciation and amortization costs</t>
  </si>
  <si>
    <t>EBIT</t>
  </si>
  <si>
    <t>EBIT margin</t>
  </si>
  <si>
    <t>Other expenses</t>
  </si>
  <si>
    <t>14</t>
  </si>
  <si>
    <t>Financial expenses</t>
  </si>
  <si>
    <t>Corporate income tax</t>
  </si>
  <si>
    <t>Net income</t>
  </si>
  <si>
    <t>Net income margin</t>
  </si>
  <si>
    <t>8</t>
  </si>
  <si>
    <t>9 = 3  - 5 - 6 - 7 - 8</t>
  </si>
  <si>
    <t>10 = 9/1</t>
  </si>
  <si>
    <t>11</t>
  </si>
  <si>
    <t>12 = 9 - 11</t>
  </si>
  <si>
    <t>13 = 12/1</t>
  </si>
  <si>
    <t>15</t>
  </si>
  <si>
    <t>16 = 12 - 14 - 15</t>
  </si>
  <si>
    <t>17</t>
  </si>
  <si>
    <t>18 = 16 - 17</t>
  </si>
  <si>
    <t>19 = 18/1</t>
  </si>
  <si>
    <t>EUR</t>
  </si>
  <si>
    <t>Other operating expenses</t>
  </si>
  <si>
    <t>Basic scenario</t>
  </si>
  <si>
    <t>Scenario with production increase</t>
  </si>
  <si>
    <t>Difference</t>
  </si>
  <si>
    <t>Quantity</t>
  </si>
  <si>
    <t>EUR (except for quantity - production units)</t>
  </si>
  <si>
    <t>Average selling price</t>
  </si>
  <si>
    <t>3 = 1*2</t>
  </si>
  <si>
    <t>Total revenue</t>
  </si>
  <si>
    <t>4</t>
  </si>
  <si>
    <t>Average costs of goods sold per unit</t>
  </si>
  <si>
    <t>5 = 1*4</t>
  </si>
  <si>
    <t>Total costs of goods sold</t>
  </si>
  <si>
    <t>6 = 3 - 5</t>
  </si>
  <si>
    <t>Please type in only in cells with numbers coloured in blue</t>
  </si>
  <si>
    <t>Category</t>
  </si>
  <si>
    <t>Gross profit calculation</t>
  </si>
  <si>
    <t>Marginal revenue and costs input</t>
  </si>
  <si>
    <t>Production increment</t>
  </si>
  <si>
    <t>Costs of goods sold per unit for production increment</t>
  </si>
  <si>
    <t>Earnings before tax</t>
  </si>
  <si>
    <t>Marginal revenue (per 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</si>
</sst>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  <fill>
      <patternFill patternType="solid">
        <fgColor rgb="FF00808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0" fontId="5" fillId="0" borderId="0" xfId="0" quotePrefix="1" applyFont="1"/>
    <xf numFmtId="3" fontId="7" fillId="0" borderId="0" xfId="0" applyNumberFormat="1" applyFont="1"/>
    <xf numFmtId="0" fontId="6" fillId="0" borderId="1" xfId="0" quotePrefix="1" applyFont="1" applyBorder="1"/>
    <xf numFmtId="0" fontId="6" fillId="0" borderId="1" xfId="0" applyFont="1" applyBorder="1"/>
    <xf numFmtId="3" fontId="6" fillId="0" borderId="1" xfId="0" applyNumberFormat="1" applyFont="1" applyBorder="1"/>
    <xf numFmtId="0" fontId="6" fillId="0" borderId="2" xfId="0" quotePrefix="1" applyFont="1" applyBorder="1"/>
    <xf numFmtId="0" fontId="6" fillId="0" borderId="2" xfId="0" applyFont="1" applyBorder="1"/>
    <xf numFmtId="10" fontId="6" fillId="0" borderId="2" xfId="1" applyNumberFormat="1" applyFont="1" applyBorder="1"/>
    <xf numFmtId="3" fontId="5" fillId="0" borderId="0" xfId="0" applyNumberFormat="1" applyFont="1"/>
    <xf numFmtId="0" fontId="4" fillId="2" borderId="0" xfId="0" applyFont="1" applyFill="1"/>
    <xf numFmtId="0" fontId="4" fillId="3" borderId="0" xfId="0" applyFont="1" applyFill="1"/>
    <xf numFmtId="0" fontId="8" fillId="3" borderId="0" xfId="0" applyFont="1" applyFill="1"/>
    <xf numFmtId="0" fontId="6" fillId="0" borderId="0" xfId="0" quotePrefix="1" applyFont="1"/>
    <xf numFmtId="0" fontId="6" fillId="0" borderId="0" xfId="0" applyFont="1"/>
    <xf numFmtId="0" fontId="6" fillId="0" borderId="3" xfId="0" quotePrefix="1" applyFont="1" applyBorder="1"/>
    <xf numFmtId="0" fontId="6" fillId="0" borderId="3" xfId="0" applyFont="1" applyBorder="1"/>
    <xf numFmtId="3" fontId="6" fillId="0" borderId="0" xfId="0" applyNumberFormat="1" applyFont="1"/>
    <xf numFmtId="3" fontId="6" fillId="0" borderId="3" xfId="0" applyNumberFormat="1" applyFont="1" applyBorder="1"/>
    <xf numFmtId="4" fontId="5" fillId="0" borderId="0" xfId="0" applyNumberFormat="1" applyFont="1"/>
    <xf numFmtId="4" fontId="7" fillId="0" borderId="0" xfId="0" applyNumberFormat="1" applyFont="1"/>
  </cellXfs>
  <cellStyles count="2">
    <cellStyle name="Normal" xfId="0" builtinId="0"/>
    <cellStyle name="Percent" xfId="1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8080"/>
      <color rgb="FF003366"/>
      <color rgb="FF000066"/>
      <color rgb="FF66FF33"/>
      <color rgb="FF008000"/>
      <color rgb="FF0066FF"/>
      <color rgb="FF0000CC"/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8080"/>
  </sheetPr>
  <dimension ref="A1:G22"/>
  <sheetViews>
    <sheetView showGridLines="0" workbookViewId="0">
      <selection activeCell="F14" sqref="F14"/>
    </sheetView>
  </sheetViews>
  <sheetFormatPr defaultColWidth="9.109375" defaultRowHeight="13.2" x14ac:dyDescent="0.25"/>
  <cols>
    <col min="1" max="1" width="16.88671875" style="1" bestFit="1" customWidth="1"/>
    <col min="2" max="2" width="33.44140625" style="1" bestFit="1" customWidth="1"/>
    <col min="3" max="6" width="10.109375" style="1" bestFit="1" customWidth="1"/>
    <col min="7" max="7" width="11.33203125" style="1" bestFit="1" customWidth="1"/>
    <col min="8" max="16384" width="9.109375" style="1"/>
  </cols>
  <sheetData>
    <row r="1" spans="1:7" x14ac:dyDescent="0.25">
      <c r="B1" s="3" t="s">
        <v>58</v>
      </c>
    </row>
    <row r="2" spans="1:7" x14ac:dyDescent="0.25">
      <c r="A2" s="11" t="s">
        <v>8</v>
      </c>
      <c r="B2" s="11" t="s">
        <v>43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</row>
    <row r="3" spans="1:7" x14ac:dyDescent="0.25">
      <c r="A3" s="12"/>
      <c r="B3" s="12" t="s">
        <v>5</v>
      </c>
      <c r="C3" s="13"/>
      <c r="D3" s="13"/>
      <c r="E3" s="13"/>
      <c r="F3" s="13"/>
      <c r="G3" s="13"/>
    </row>
    <row r="4" spans="1:7" x14ac:dyDescent="0.25">
      <c r="A4" s="2" t="s">
        <v>9</v>
      </c>
      <c r="B4" s="1" t="s">
        <v>6</v>
      </c>
      <c r="C4" s="3">
        <f>5000000</f>
        <v>5000000</v>
      </c>
      <c r="D4" s="3">
        <f>C4*1.2</f>
        <v>6000000</v>
      </c>
      <c r="E4" s="3">
        <f t="shared" ref="E4:G4" si="0">D4*1.2</f>
        <v>7200000</v>
      </c>
      <c r="F4" s="3">
        <f t="shared" si="0"/>
        <v>8640000</v>
      </c>
      <c r="G4" s="3">
        <f t="shared" si="0"/>
        <v>10368000</v>
      </c>
    </row>
    <row r="5" spans="1:7" x14ac:dyDescent="0.25">
      <c r="A5" s="2" t="s">
        <v>10</v>
      </c>
      <c r="B5" s="1" t="s">
        <v>7</v>
      </c>
      <c r="C5" s="3">
        <f>0.5*C4</f>
        <v>2500000</v>
      </c>
      <c r="D5" s="3">
        <f>0.45*D4</f>
        <v>2700000</v>
      </c>
      <c r="E5" s="3">
        <f>0.4*E4</f>
        <v>2880000</v>
      </c>
      <c r="F5" s="3">
        <f>0.3*F4</f>
        <v>2592000</v>
      </c>
      <c r="G5" s="3">
        <f>0.25*G4</f>
        <v>2592000</v>
      </c>
    </row>
    <row r="6" spans="1:7" x14ac:dyDescent="0.25">
      <c r="A6" s="4" t="s">
        <v>11</v>
      </c>
      <c r="B6" s="5" t="s">
        <v>13</v>
      </c>
      <c r="C6" s="6">
        <f>C4-C5</f>
        <v>2500000</v>
      </c>
      <c r="D6" s="6">
        <f>D4-D5</f>
        <v>3300000</v>
      </c>
      <c r="E6" s="6">
        <f>E4-E5</f>
        <v>4320000</v>
      </c>
      <c r="F6" s="6">
        <f>F4-F5</f>
        <v>6048000</v>
      </c>
      <c r="G6" s="6">
        <f>G4-G5</f>
        <v>7776000</v>
      </c>
    </row>
    <row r="7" spans="1:7" x14ac:dyDescent="0.25">
      <c r="A7" s="7" t="s">
        <v>14</v>
      </c>
      <c r="B7" s="8" t="s">
        <v>12</v>
      </c>
      <c r="C7" s="9">
        <f>C6/C4</f>
        <v>0.5</v>
      </c>
      <c r="D7" s="9">
        <f>D6/D4</f>
        <v>0.55000000000000004</v>
      </c>
      <c r="E7" s="9">
        <f>E6/E4</f>
        <v>0.6</v>
      </c>
      <c r="F7" s="9">
        <f>F6/F4</f>
        <v>0.7</v>
      </c>
      <c r="G7" s="9">
        <f>G6/G4</f>
        <v>0.75</v>
      </c>
    </row>
    <row r="8" spans="1:7" x14ac:dyDescent="0.25">
      <c r="A8" s="2" t="s">
        <v>15</v>
      </c>
      <c r="B8" s="1" t="s">
        <v>16</v>
      </c>
      <c r="C8" s="3">
        <f>0.2*C4</f>
        <v>1000000</v>
      </c>
      <c r="D8" s="3">
        <f t="shared" ref="D8:G8" si="1">0.2*D4</f>
        <v>1200000</v>
      </c>
      <c r="E8" s="3">
        <f t="shared" si="1"/>
        <v>1440000</v>
      </c>
      <c r="F8" s="3">
        <f t="shared" si="1"/>
        <v>1728000</v>
      </c>
      <c r="G8" s="3">
        <f t="shared" si="1"/>
        <v>2073600</v>
      </c>
    </row>
    <row r="9" spans="1:7" x14ac:dyDescent="0.25">
      <c r="A9" s="2" t="s">
        <v>17</v>
      </c>
      <c r="B9" s="1" t="s">
        <v>18</v>
      </c>
      <c r="C9" s="3">
        <f>0.1*C4</f>
        <v>500000</v>
      </c>
      <c r="D9" s="3">
        <f t="shared" ref="D9:G9" si="2">0.1*D4</f>
        <v>600000</v>
      </c>
      <c r="E9" s="3">
        <f t="shared" si="2"/>
        <v>720000</v>
      </c>
      <c r="F9" s="3">
        <f t="shared" si="2"/>
        <v>864000</v>
      </c>
      <c r="G9" s="3">
        <f t="shared" si="2"/>
        <v>1036800</v>
      </c>
    </row>
    <row r="10" spans="1:7" x14ac:dyDescent="0.25">
      <c r="A10" s="2" t="s">
        <v>19</v>
      </c>
      <c r="B10" s="1" t="s">
        <v>20</v>
      </c>
      <c r="C10" s="3">
        <f>0.05*C4</f>
        <v>250000</v>
      </c>
      <c r="D10" s="3">
        <f t="shared" ref="D10:G10" si="3">0.05*D4</f>
        <v>300000</v>
      </c>
      <c r="E10" s="3">
        <f t="shared" si="3"/>
        <v>360000</v>
      </c>
      <c r="F10" s="3">
        <f t="shared" si="3"/>
        <v>432000</v>
      </c>
      <c r="G10" s="3">
        <f t="shared" si="3"/>
        <v>518400</v>
      </c>
    </row>
    <row r="11" spans="1:7" x14ac:dyDescent="0.25">
      <c r="A11" s="2" t="s">
        <v>32</v>
      </c>
      <c r="B11" s="1" t="s">
        <v>44</v>
      </c>
      <c r="C11" s="3">
        <f>50000</f>
        <v>50000</v>
      </c>
      <c r="D11" s="3">
        <f>C11*1.2</f>
        <v>60000</v>
      </c>
      <c r="E11" s="3">
        <f t="shared" ref="E11:G11" si="4">D11*1.2</f>
        <v>72000</v>
      </c>
      <c r="F11" s="3">
        <f t="shared" si="4"/>
        <v>86400</v>
      </c>
      <c r="G11" s="3">
        <f t="shared" si="4"/>
        <v>103680</v>
      </c>
    </row>
    <row r="12" spans="1:7" x14ac:dyDescent="0.25">
      <c r="A12" s="4" t="s">
        <v>33</v>
      </c>
      <c r="B12" s="5" t="s">
        <v>21</v>
      </c>
      <c r="C12" s="6">
        <f>C6-C8-C9-C10-C11</f>
        <v>700000</v>
      </c>
      <c r="D12" s="6">
        <f>D6-D8-D9-D10-D11</f>
        <v>1140000</v>
      </c>
      <c r="E12" s="6">
        <f>E6-E8-E9-E10-E11</f>
        <v>1728000</v>
      </c>
      <c r="F12" s="6">
        <f>F6-F8-F9-F10-F11</f>
        <v>2937600</v>
      </c>
      <c r="G12" s="6">
        <f>G6-G8-G9-G10-G11</f>
        <v>4043520</v>
      </c>
    </row>
    <row r="13" spans="1:7" x14ac:dyDescent="0.25">
      <c r="A13" s="7" t="s">
        <v>34</v>
      </c>
      <c r="B13" s="8" t="s">
        <v>22</v>
      </c>
      <c r="C13" s="9">
        <f>C12/C4</f>
        <v>0.14000000000000001</v>
      </c>
      <c r="D13" s="9">
        <f>D12/D4</f>
        <v>0.19</v>
      </c>
      <c r="E13" s="9">
        <f>E12/E4</f>
        <v>0.24</v>
      </c>
      <c r="F13" s="9">
        <f>F12/F4</f>
        <v>0.34</v>
      </c>
      <c r="G13" s="9">
        <f>G12/G4</f>
        <v>0.39</v>
      </c>
    </row>
    <row r="14" spans="1:7" x14ac:dyDescent="0.25">
      <c r="A14" s="2" t="s">
        <v>35</v>
      </c>
      <c r="B14" s="1" t="s">
        <v>23</v>
      </c>
      <c r="C14" s="3">
        <f>100000</f>
        <v>100000</v>
      </c>
      <c r="D14" s="3">
        <f>C14*1.2</f>
        <v>120000</v>
      </c>
      <c r="E14" s="3">
        <f t="shared" ref="E14:G14" si="5">D14*1.2</f>
        <v>144000</v>
      </c>
      <c r="F14" s="3">
        <f t="shared" si="5"/>
        <v>172800</v>
      </c>
      <c r="G14" s="3">
        <f t="shared" si="5"/>
        <v>207360</v>
      </c>
    </row>
    <row r="15" spans="1:7" x14ac:dyDescent="0.25">
      <c r="A15" s="4" t="s">
        <v>36</v>
      </c>
      <c r="B15" s="5" t="s">
        <v>24</v>
      </c>
      <c r="C15" s="6">
        <f>C12-C14</f>
        <v>600000</v>
      </c>
      <c r="D15" s="6">
        <f>D12-D14</f>
        <v>1020000</v>
      </c>
      <c r="E15" s="6">
        <f>E12-E14</f>
        <v>1584000</v>
      </c>
      <c r="F15" s="6">
        <f>F12-F14</f>
        <v>2764800</v>
      </c>
      <c r="G15" s="6">
        <f>G12-G14</f>
        <v>3836160</v>
      </c>
    </row>
    <row r="16" spans="1:7" x14ac:dyDescent="0.25">
      <c r="A16" s="7" t="s">
        <v>37</v>
      </c>
      <c r="B16" s="8" t="s">
        <v>25</v>
      </c>
      <c r="C16" s="9">
        <f>C15/C4</f>
        <v>0.12</v>
      </c>
      <c r="D16" s="9">
        <f>D15/D4</f>
        <v>0.17</v>
      </c>
      <c r="E16" s="9">
        <f>E15/E4</f>
        <v>0.22</v>
      </c>
      <c r="F16" s="9">
        <f>F15/F4</f>
        <v>0.32</v>
      </c>
      <c r="G16" s="9">
        <f>G15/G4</f>
        <v>0.37</v>
      </c>
    </row>
    <row r="17" spans="1:7" x14ac:dyDescent="0.25">
      <c r="A17" s="2" t="s">
        <v>27</v>
      </c>
      <c r="B17" s="1" t="s">
        <v>26</v>
      </c>
      <c r="C17" s="3">
        <f>50000</f>
        <v>50000</v>
      </c>
      <c r="D17" s="3">
        <f>C17*1.2</f>
        <v>60000</v>
      </c>
      <c r="E17" s="3">
        <f t="shared" ref="E17:G17" si="6">D17*1.2</f>
        <v>72000</v>
      </c>
      <c r="F17" s="3">
        <f t="shared" si="6"/>
        <v>86400</v>
      </c>
      <c r="G17" s="3">
        <f t="shared" si="6"/>
        <v>103680</v>
      </c>
    </row>
    <row r="18" spans="1:7" x14ac:dyDescent="0.25">
      <c r="A18" s="2" t="s">
        <v>38</v>
      </c>
      <c r="B18" s="1" t="s">
        <v>28</v>
      </c>
      <c r="C18" s="3">
        <f>30000</f>
        <v>30000</v>
      </c>
      <c r="D18" s="3">
        <f>C18*1.2</f>
        <v>36000</v>
      </c>
      <c r="E18" s="3">
        <f t="shared" ref="E18:G18" si="7">D18*1.2</f>
        <v>43200</v>
      </c>
      <c r="F18" s="3">
        <f t="shared" si="7"/>
        <v>51840</v>
      </c>
      <c r="G18" s="3">
        <f t="shared" si="7"/>
        <v>62208</v>
      </c>
    </row>
    <row r="19" spans="1:7" x14ac:dyDescent="0.25">
      <c r="A19" s="16" t="s">
        <v>39</v>
      </c>
      <c r="B19" s="17" t="s">
        <v>64</v>
      </c>
      <c r="C19" s="19">
        <f>C15-C17-C18</f>
        <v>520000</v>
      </c>
      <c r="D19" s="19">
        <f>D15-D17-D18</f>
        <v>924000</v>
      </c>
      <c r="E19" s="19">
        <f>E15-E17-E18</f>
        <v>1468800</v>
      </c>
      <c r="F19" s="19">
        <f>F15-F17-F18</f>
        <v>2626560</v>
      </c>
      <c r="G19" s="19">
        <f>G15-G17-G18</f>
        <v>3670272</v>
      </c>
    </row>
    <row r="20" spans="1:7" x14ac:dyDescent="0.25">
      <c r="A20" s="2" t="s">
        <v>40</v>
      </c>
      <c r="B20" s="1" t="s">
        <v>29</v>
      </c>
      <c r="C20" s="3">
        <f>0.15*C19</f>
        <v>78000</v>
      </c>
      <c r="D20" s="3">
        <f t="shared" ref="D20:G20" si="8">0.15*D19</f>
        <v>138600</v>
      </c>
      <c r="E20" s="3">
        <f t="shared" si="8"/>
        <v>220320</v>
      </c>
      <c r="F20" s="3">
        <f t="shared" si="8"/>
        <v>393984</v>
      </c>
      <c r="G20" s="3">
        <f t="shared" si="8"/>
        <v>550540.79999999993</v>
      </c>
    </row>
    <row r="21" spans="1:7" x14ac:dyDescent="0.25">
      <c r="A21" s="4" t="s">
        <v>41</v>
      </c>
      <c r="B21" s="5" t="s">
        <v>30</v>
      </c>
      <c r="C21" s="6">
        <f>C19-C20</f>
        <v>442000</v>
      </c>
      <c r="D21" s="6">
        <f>D19-D20</f>
        <v>785400</v>
      </c>
      <c r="E21" s="6">
        <f>E19-E20</f>
        <v>1248480</v>
      </c>
      <c r="F21" s="6">
        <f>F19-F20</f>
        <v>2232576</v>
      </c>
      <c r="G21" s="6">
        <f>G19-G20</f>
        <v>3119731.2</v>
      </c>
    </row>
    <row r="22" spans="1:7" x14ac:dyDescent="0.25">
      <c r="A22" s="7" t="s">
        <v>42</v>
      </c>
      <c r="B22" s="8" t="s">
        <v>31</v>
      </c>
      <c r="C22" s="9">
        <f>C21/C4</f>
        <v>8.8400000000000006E-2</v>
      </c>
      <c r="D22" s="9">
        <f>D21/D4</f>
        <v>0.13089999999999999</v>
      </c>
      <c r="E22" s="9">
        <f>E21/E4</f>
        <v>0.1734</v>
      </c>
      <c r="F22" s="9">
        <f>F21/F4</f>
        <v>0.25840000000000002</v>
      </c>
      <c r="G22" s="9">
        <f>G21/G4</f>
        <v>0.3009</v>
      </c>
    </row>
  </sheetData>
  <conditionalFormatting sqref="A6:G7 A12:G13 A15:G16 A21:G22">
    <cfRule type="cellIs" dxfId="8" priority="4" operator="equal">
      <formula>0</formula>
    </cfRule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A19:G19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A5:A20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G23"/>
  <sheetViews>
    <sheetView showGridLines="0" tabSelected="1" workbookViewId="0">
      <selection activeCell="C4" sqref="C4"/>
    </sheetView>
  </sheetViews>
  <sheetFormatPr defaultColWidth="9.109375" defaultRowHeight="13.2" x14ac:dyDescent="0.25"/>
  <cols>
    <col min="1" max="1" width="9.109375" style="1"/>
    <col min="2" max="2" width="49.6640625" style="1" bestFit="1" customWidth="1"/>
    <col min="3" max="3" width="14.33203125" style="1" bestFit="1" customWidth="1"/>
    <col min="4" max="4" width="32.88671875" style="1" bestFit="1" customWidth="1"/>
    <col min="5" max="5" width="10.33203125" style="1" bestFit="1" customWidth="1"/>
    <col min="6" max="16384" width="9.109375" style="1"/>
  </cols>
  <sheetData>
    <row r="1" spans="1:5" x14ac:dyDescent="0.25">
      <c r="B1" s="3" t="s">
        <v>58</v>
      </c>
    </row>
    <row r="2" spans="1:5" x14ac:dyDescent="0.25">
      <c r="B2" s="11" t="s">
        <v>59</v>
      </c>
      <c r="C2" s="11"/>
    </row>
    <row r="3" spans="1:5" x14ac:dyDescent="0.25">
      <c r="B3" s="12" t="s">
        <v>61</v>
      </c>
      <c r="C3" s="13"/>
    </row>
    <row r="4" spans="1:5" x14ac:dyDescent="0.25">
      <c r="B4" s="1" t="s">
        <v>62</v>
      </c>
      <c r="C4" s="3">
        <f>1</f>
        <v>1</v>
      </c>
    </row>
    <row r="5" spans="1:5" x14ac:dyDescent="0.25">
      <c r="B5" s="1" t="s">
        <v>65</v>
      </c>
      <c r="C5" s="21">
        <f>8000</f>
        <v>8000</v>
      </c>
    </row>
    <row r="6" spans="1:5" x14ac:dyDescent="0.25">
      <c r="B6" s="1" t="s">
        <v>63</v>
      </c>
      <c r="C6" s="21">
        <f>7000</f>
        <v>7000</v>
      </c>
    </row>
    <row r="15" spans="1:5" x14ac:dyDescent="0.25">
      <c r="B15" s="3" t="s">
        <v>58</v>
      </c>
    </row>
    <row r="16" spans="1:5" x14ac:dyDescent="0.25">
      <c r="A16" s="11" t="s">
        <v>8</v>
      </c>
      <c r="B16" s="11" t="s">
        <v>49</v>
      </c>
      <c r="C16" s="11" t="s">
        <v>45</v>
      </c>
      <c r="D16" s="11" t="s">
        <v>46</v>
      </c>
      <c r="E16" s="11" t="s">
        <v>47</v>
      </c>
    </row>
    <row r="17" spans="1:7" x14ac:dyDescent="0.25">
      <c r="A17" s="12"/>
      <c r="B17" s="12" t="s">
        <v>60</v>
      </c>
      <c r="C17" s="13"/>
      <c r="D17" s="13"/>
      <c r="E17" s="13"/>
    </row>
    <row r="18" spans="1:7" x14ac:dyDescent="0.25">
      <c r="A18" s="2" t="s">
        <v>9</v>
      </c>
      <c r="B18" s="1" t="s">
        <v>48</v>
      </c>
      <c r="C18" s="3">
        <f>60</f>
        <v>60</v>
      </c>
      <c r="D18" s="10">
        <f>C18+C4</f>
        <v>61</v>
      </c>
      <c r="E18" s="10">
        <f t="shared" ref="E18:E23" si="0">D18-C18</f>
        <v>1</v>
      </c>
    </row>
    <row r="19" spans="1:7" x14ac:dyDescent="0.25">
      <c r="A19" s="2" t="s">
        <v>10</v>
      </c>
      <c r="B19" s="1" t="s">
        <v>50</v>
      </c>
      <c r="C19" s="10">
        <f>C20/C18</f>
        <v>10000</v>
      </c>
      <c r="D19" s="10">
        <f>D20/D18</f>
        <v>9967.2131147540986</v>
      </c>
      <c r="E19" s="20">
        <f t="shared" si="0"/>
        <v>-32.786885245901431</v>
      </c>
    </row>
    <row r="20" spans="1:7" x14ac:dyDescent="0.25">
      <c r="A20" s="14" t="s">
        <v>51</v>
      </c>
      <c r="B20" s="15" t="s">
        <v>52</v>
      </c>
      <c r="C20" s="3">
        <f>60*10000</f>
        <v>600000</v>
      </c>
      <c r="D20" s="18">
        <f>C20+C4*C5</f>
        <v>608000</v>
      </c>
      <c r="E20" s="18">
        <f t="shared" si="0"/>
        <v>8000</v>
      </c>
      <c r="F20" s="10"/>
      <c r="G20" s="10"/>
    </row>
    <row r="21" spans="1:7" x14ac:dyDescent="0.25">
      <c r="A21" s="2" t="s">
        <v>53</v>
      </c>
      <c r="B21" s="1" t="s">
        <v>54</v>
      </c>
      <c r="C21" s="10">
        <f>C22/C18</f>
        <v>7000</v>
      </c>
      <c r="D21" s="10">
        <f>D22/D18</f>
        <v>7000</v>
      </c>
      <c r="E21" s="20">
        <f t="shared" si="0"/>
        <v>0</v>
      </c>
    </row>
    <row r="22" spans="1:7" x14ac:dyDescent="0.25">
      <c r="A22" s="14" t="s">
        <v>55</v>
      </c>
      <c r="B22" s="15" t="s">
        <v>56</v>
      </c>
      <c r="C22" s="3">
        <f>7000*C18</f>
        <v>420000</v>
      </c>
      <c r="D22" s="18">
        <f>C22+C4*C6</f>
        <v>427000</v>
      </c>
      <c r="E22" s="18">
        <f t="shared" si="0"/>
        <v>7000</v>
      </c>
      <c r="F22" s="10"/>
      <c r="G22" s="10"/>
    </row>
    <row r="23" spans="1:7" x14ac:dyDescent="0.25">
      <c r="A23" s="16" t="s">
        <v>57</v>
      </c>
      <c r="B23" s="17" t="s">
        <v>13</v>
      </c>
      <c r="C23" s="19">
        <f>C20-C22</f>
        <v>180000</v>
      </c>
      <c r="D23" s="19">
        <f>D20-D22</f>
        <v>181000</v>
      </c>
      <c r="E23" s="19">
        <f t="shared" si="0"/>
        <v>1000</v>
      </c>
      <c r="F23" s="10"/>
      <c r="G23" s="10"/>
    </row>
  </sheetData>
  <conditionalFormatting sqref="A23:E23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statement</vt:lpstr>
      <vt:lpstr>Marginal margin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Master</cp:lastModifiedBy>
  <dcterms:created xsi:type="dcterms:W3CDTF">2021-09-16T13:08:50Z</dcterms:created>
  <dcterms:modified xsi:type="dcterms:W3CDTF">2021-09-20T05:56:33Z</dcterms:modified>
</cp:coreProperties>
</file>